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正式下达2024" sheetId="1" r:id="rId1"/>
  </sheets>
  <definedNames>
    <definedName name="_xlnm.Print_Area" localSheetId="0">正式下达2024!$A$1:$T$24</definedName>
    <definedName name="_xlnm.Print_Titles" localSheetId="0">正式下达2024!$1:$7</definedName>
  </definedNames>
  <calcPr calcId="144525"/>
</workbook>
</file>

<file path=xl/sharedStrings.xml><?xml version="1.0" encoding="utf-8"?>
<sst xmlns="http://schemas.openxmlformats.org/spreadsheetml/2006/main" count="48" uniqueCount="43">
  <si>
    <t>附件</t>
  </si>
  <si>
    <t>调整下达2024年基层公共文化服务体系建设市级补助资金预算明细表</t>
  </si>
  <si>
    <r>
      <rPr>
        <sz val="12"/>
        <rFont val="仿宋_GB2312"/>
        <charset val="134"/>
      </rPr>
      <t>单位：个、万元</t>
    </r>
  </si>
  <si>
    <r>
      <rPr>
        <sz val="12"/>
        <rFont val="仿宋_GB2312"/>
        <charset val="134"/>
      </rPr>
      <t>区</t>
    </r>
  </si>
  <si>
    <t>预算合计数</t>
  </si>
  <si>
    <t>市级补助提前下达数</t>
  </si>
  <si>
    <t>市级补助此次下达数</t>
  </si>
  <si>
    <r>
      <rPr>
        <sz val="12"/>
        <rFont val="仿宋_GB2312"/>
        <charset val="134"/>
      </rPr>
      <t>图书馆、美术馆、文化馆（站）免费开放</t>
    </r>
  </si>
  <si>
    <r>
      <rPr>
        <sz val="12"/>
        <rFont val="仿宋_GB2312"/>
        <charset val="134"/>
      </rPr>
      <t>基层公共文化服务项目补助</t>
    </r>
  </si>
  <si>
    <t>补助金额</t>
  </si>
  <si>
    <t>场馆数量</t>
  </si>
  <si>
    <r>
      <rPr>
        <sz val="12"/>
        <rFont val="Times New Roman"/>
        <charset val="134"/>
      </rPr>
      <t>2024</t>
    </r>
    <r>
      <rPr>
        <sz val="12"/>
        <rFont val="仿宋_GB2312"/>
        <charset val="134"/>
      </rPr>
      <t>年补助金额</t>
    </r>
  </si>
  <si>
    <r>
      <rPr>
        <sz val="12"/>
        <rFont val="仿宋_GB2312"/>
        <charset val="134"/>
      </rPr>
      <t>乡镇（街道）
公共文化服务</t>
    </r>
  </si>
  <si>
    <r>
      <rPr>
        <sz val="12"/>
        <rFont val="仿宋_GB2312"/>
        <charset val="134"/>
      </rPr>
      <t>农村公共
文化服务</t>
    </r>
  </si>
  <si>
    <r>
      <rPr>
        <sz val="12"/>
        <rFont val="仿宋_GB2312"/>
        <charset val="134"/>
      </rPr>
      <t>社区公共
文化服务</t>
    </r>
  </si>
  <si>
    <r>
      <rPr>
        <sz val="12"/>
        <rFont val="仿宋_GB2312"/>
        <charset val="134"/>
      </rPr>
      <t>小计</t>
    </r>
  </si>
  <si>
    <r>
      <rPr>
        <sz val="12"/>
        <rFont val="仿宋_GB2312"/>
        <charset val="134"/>
      </rPr>
      <t>中央补助</t>
    </r>
  </si>
  <si>
    <r>
      <rPr>
        <sz val="12"/>
        <rFont val="仿宋_GB2312"/>
        <charset val="134"/>
      </rPr>
      <t>市级补助</t>
    </r>
  </si>
  <si>
    <r>
      <rPr>
        <sz val="12"/>
        <rFont val="仿宋_GB2312"/>
        <charset val="134"/>
      </rPr>
      <t>图书馆</t>
    </r>
  </si>
  <si>
    <r>
      <rPr>
        <sz val="12"/>
        <rFont val="仿宋_GB2312"/>
        <charset val="134"/>
      </rPr>
      <t>文化馆</t>
    </r>
  </si>
  <si>
    <r>
      <rPr>
        <sz val="12"/>
        <rFont val="仿宋_GB2312"/>
        <charset val="134"/>
      </rPr>
      <t>美术馆</t>
    </r>
  </si>
  <si>
    <r>
      <rPr>
        <sz val="12"/>
        <rFont val="仿宋_GB2312"/>
        <charset val="134"/>
      </rPr>
      <t>街乡镇
文体中心
（文化站）</t>
    </r>
  </si>
  <si>
    <r>
      <rPr>
        <sz val="12"/>
        <rFont val="仿宋_GB2312"/>
        <charset val="134"/>
      </rPr>
      <t>街乡镇
数量</t>
    </r>
  </si>
  <si>
    <r>
      <rPr>
        <sz val="12"/>
        <rFont val="仿宋_GB2312"/>
        <charset val="134"/>
      </rPr>
      <t>补助金额</t>
    </r>
  </si>
  <si>
    <r>
      <rPr>
        <sz val="12"/>
        <rFont val="仿宋_GB2312"/>
        <charset val="134"/>
      </rPr>
      <t>行政村
数量</t>
    </r>
  </si>
  <si>
    <r>
      <rPr>
        <sz val="12"/>
        <rFont val="仿宋_GB2312"/>
        <charset val="134"/>
      </rPr>
      <t>居委会
数量</t>
    </r>
  </si>
  <si>
    <r>
      <rPr>
        <sz val="12"/>
        <rFont val="宋体"/>
        <charset val="134"/>
      </rPr>
      <t>合计</t>
    </r>
  </si>
  <si>
    <r>
      <rPr>
        <sz val="12"/>
        <rFont val="仿宋_GB2312"/>
        <charset val="134"/>
      </rPr>
      <t>滨海新区</t>
    </r>
  </si>
  <si>
    <r>
      <rPr>
        <sz val="12"/>
        <rFont val="仿宋_GB2312"/>
        <charset val="134"/>
      </rPr>
      <t>和平区</t>
    </r>
  </si>
  <si>
    <r>
      <rPr>
        <sz val="12"/>
        <rFont val="仿宋_GB2312"/>
        <charset val="134"/>
      </rPr>
      <t>河北区</t>
    </r>
  </si>
  <si>
    <r>
      <rPr>
        <sz val="12"/>
        <rFont val="仿宋_GB2312"/>
        <charset val="134"/>
      </rPr>
      <t>河东区</t>
    </r>
  </si>
  <si>
    <r>
      <rPr>
        <sz val="12"/>
        <rFont val="仿宋_GB2312"/>
        <charset val="134"/>
      </rPr>
      <t>河西区</t>
    </r>
  </si>
  <si>
    <r>
      <rPr>
        <sz val="12"/>
        <rFont val="仿宋_GB2312"/>
        <charset val="134"/>
      </rPr>
      <t>南开区</t>
    </r>
  </si>
  <si>
    <r>
      <rPr>
        <sz val="12"/>
        <rFont val="仿宋_GB2312"/>
        <charset val="134"/>
      </rPr>
      <t>红桥区</t>
    </r>
  </si>
  <si>
    <r>
      <rPr>
        <sz val="12"/>
        <rFont val="仿宋_GB2312"/>
        <charset val="134"/>
      </rPr>
      <t>东丽区</t>
    </r>
  </si>
  <si>
    <r>
      <rPr>
        <sz val="12"/>
        <rFont val="仿宋_GB2312"/>
        <charset val="134"/>
      </rPr>
      <t>西青区</t>
    </r>
  </si>
  <si>
    <r>
      <rPr>
        <sz val="12"/>
        <rFont val="仿宋_GB2312"/>
        <charset val="134"/>
      </rPr>
      <t>津南区</t>
    </r>
  </si>
  <si>
    <r>
      <rPr>
        <sz val="12"/>
        <rFont val="仿宋_GB2312"/>
        <charset val="134"/>
      </rPr>
      <t>北辰区</t>
    </r>
  </si>
  <si>
    <r>
      <rPr>
        <sz val="12"/>
        <rFont val="仿宋_GB2312"/>
        <charset val="134"/>
      </rPr>
      <t>武清区</t>
    </r>
  </si>
  <si>
    <r>
      <rPr>
        <sz val="12"/>
        <rFont val="仿宋_GB2312"/>
        <charset val="134"/>
      </rPr>
      <t>宝坻区</t>
    </r>
  </si>
  <si>
    <r>
      <rPr>
        <sz val="12"/>
        <rFont val="仿宋_GB2312"/>
        <charset val="134"/>
      </rPr>
      <t>蓟州区</t>
    </r>
  </si>
  <si>
    <r>
      <rPr>
        <sz val="12"/>
        <rFont val="仿宋_GB2312"/>
        <charset val="134"/>
      </rPr>
      <t>宁河区</t>
    </r>
  </si>
  <si>
    <r>
      <rPr>
        <sz val="12"/>
        <rFont val="仿宋_GB2312"/>
        <charset val="134"/>
      </rPr>
      <t>静海区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</si>
</sst>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#,##0.0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  <numFmt numFmtId="178" formatCode="0.0_);[Red]\(0.0\)"/>
    <numFmt numFmtId="42" formatCode="_ &quot;￥&quot;* #,##0_ ;_ &quot;￥&quot;* \-#,##0_ ;_ &quot;￥&quot;* &quot;-&quot;_ ;_ @_ "/>
    <numFmt numFmtId="179" formatCode="#,##0.0_ "/>
    <numFmt numFmtId="180" formatCode="0.0_ "/>
  </numFmts>
  <fonts count="2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2"/>
      <name val="宋体"/>
      <charset val="134"/>
    </font>
    <font>
      <sz val="12"/>
      <name val="仿宋_GB2312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10" fillId="0" borderId="0"/>
    <xf numFmtId="0" fontId="9" fillId="2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8" fillId="16" borderId="17" applyNumberFormat="false" applyAlignment="false" applyProtection="false">
      <alignment vertical="center"/>
    </xf>
    <xf numFmtId="0" fontId="12" fillId="10" borderId="15" applyNumberFormat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22" fillId="0" borderId="1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3" fillId="0" borderId="20" applyNumberFormat="false" applyFill="false" applyAlignment="false" applyProtection="false">
      <alignment vertical="center"/>
    </xf>
    <xf numFmtId="0" fontId="11" fillId="0" borderId="14" applyNumberFormat="false" applyFill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21" fillId="0" borderId="1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19" borderId="19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5" fillId="16" borderId="13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4" borderId="13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</cellStyleXfs>
  <cellXfs count="44">
    <xf numFmtId="0" fontId="0" fillId="0" borderId="0" xfId="0"/>
    <xf numFmtId="0" fontId="1" fillId="2" borderId="0" xfId="0" applyFont="true" applyFill="true" applyAlignment="true">
      <alignment vertical="center"/>
    </xf>
    <xf numFmtId="0" fontId="1" fillId="0" borderId="0" xfId="0" applyFont="true" applyAlignment="true">
      <alignment vertical="center"/>
    </xf>
    <xf numFmtId="0" fontId="2" fillId="0" borderId="0" xfId="0" applyFont="true" applyAlignment="true">
      <alignment vertical="center"/>
    </xf>
    <xf numFmtId="0" fontId="3" fillId="0" borderId="0" xfId="0" applyFont="true" applyAlignment="true">
      <alignment horizontal="center" vertical="center"/>
    </xf>
    <xf numFmtId="178" fontId="1" fillId="0" borderId="0" xfId="0" applyNumberFormat="true" applyFont="true" applyAlignment="true">
      <alignment vertical="center"/>
    </xf>
    <xf numFmtId="0" fontId="1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/>
    </xf>
    <xf numFmtId="179" fontId="1" fillId="0" borderId="1" xfId="0" applyNumberFormat="true" applyFont="true" applyBorder="true" applyAlignment="true">
      <alignment horizontal="center" vertical="center" wrapText="true"/>
    </xf>
    <xf numFmtId="177" fontId="1" fillId="2" borderId="1" xfId="0" applyNumberFormat="true" applyFont="true" applyFill="true" applyBorder="true" applyAlignment="true">
      <alignment horizontal="center" vertical="center" wrapText="true"/>
    </xf>
    <xf numFmtId="180" fontId="1" fillId="2" borderId="1" xfId="0" applyNumberFormat="true" applyFont="true" applyFill="true" applyBorder="true" applyAlignment="true">
      <alignment horizontal="center" vertical="center" wrapText="true"/>
    </xf>
    <xf numFmtId="179" fontId="1" fillId="2" borderId="1" xfId="0" applyNumberFormat="true" applyFont="true" applyFill="true" applyBorder="true" applyAlignment="true">
      <alignment horizontal="center" vertical="center" wrapText="true"/>
    </xf>
    <xf numFmtId="180" fontId="1" fillId="2" borderId="4" xfId="0" applyNumberFormat="true" applyFont="true" applyFill="true" applyBorder="true" applyAlignment="true">
      <alignment horizontal="center" vertical="center" wrapText="true"/>
    </xf>
    <xf numFmtId="179" fontId="1" fillId="2" borderId="4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178" fontId="1" fillId="0" borderId="1" xfId="0" applyNumberFormat="true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3" fontId="1" fillId="0" borderId="1" xfId="0" applyNumberFormat="true" applyFont="true" applyBorder="true" applyAlignment="true">
      <alignment horizontal="center" vertical="center" wrapText="true"/>
    </xf>
    <xf numFmtId="178" fontId="1" fillId="2" borderId="1" xfId="0" applyNumberFormat="true" applyFont="true" applyFill="true" applyBorder="true" applyAlignment="true">
      <alignment horizontal="center" vertical="center"/>
    </xf>
    <xf numFmtId="0" fontId="6" fillId="2" borderId="1" xfId="0" applyFont="true" applyFill="true" applyBorder="true" applyAlignment="true">
      <alignment horizontal="center" vertical="center"/>
    </xf>
    <xf numFmtId="0" fontId="1" fillId="0" borderId="5" xfId="0" applyFont="true" applyBorder="true" applyAlignment="true">
      <alignment horizontal="center" vertical="center"/>
    </xf>
    <xf numFmtId="178" fontId="1" fillId="0" borderId="1" xfId="0" applyNumberFormat="true" applyFont="true" applyBorder="true" applyAlignment="true">
      <alignment horizontal="center" vertical="center"/>
    </xf>
    <xf numFmtId="0" fontId="6" fillId="2" borderId="1" xfId="0" applyFont="true" applyFill="true" applyBorder="true" applyAlignment="true">
      <alignment vertical="center"/>
    </xf>
    <xf numFmtId="0" fontId="1" fillId="0" borderId="6" xfId="0" applyFont="true" applyBorder="true" applyAlignment="true">
      <alignment horizontal="center" vertical="center"/>
    </xf>
    <xf numFmtId="0" fontId="1" fillId="0" borderId="7" xfId="0" applyFont="true" applyBorder="true" applyAlignment="true">
      <alignment horizontal="center" vertical="center" wrapText="true"/>
    </xf>
    <xf numFmtId="0" fontId="1" fillId="0" borderId="8" xfId="0" applyFont="true" applyBorder="true" applyAlignment="true">
      <alignment horizontal="center" vertical="center" wrapText="true"/>
    </xf>
    <xf numFmtId="0" fontId="1" fillId="0" borderId="9" xfId="0" applyFont="true" applyBorder="true" applyAlignment="true">
      <alignment horizontal="center" vertical="center" wrapText="true"/>
    </xf>
    <xf numFmtId="0" fontId="1" fillId="0" borderId="10" xfId="0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178" fontId="1" fillId="2" borderId="1" xfId="0" applyNumberFormat="true" applyFont="true" applyFill="true" applyBorder="true" applyAlignment="true">
      <alignment horizontal="center" vertical="center" wrapText="true"/>
    </xf>
    <xf numFmtId="177" fontId="1" fillId="2" borderId="1" xfId="0" applyNumberFormat="true" applyFont="true" applyFill="true" applyBorder="true" applyAlignment="true">
      <alignment horizontal="center" vertical="center"/>
    </xf>
    <xf numFmtId="180" fontId="1" fillId="2" borderId="1" xfId="0" applyNumberFormat="true" applyFont="true" applyFill="true" applyBorder="true" applyAlignment="true">
      <alignment horizontal="center" vertical="center"/>
    </xf>
    <xf numFmtId="0" fontId="1" fillId="0" borderId="11" xfId="0" applyFont="true" applyBorder="true" applyAlignment="true">
      <alignment horizontal="center"/>
    </xf>
    <xf numFmtId="0" fontId="1" fillId="0" borderId="12" xfId="0" applyFont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/>
    </xf>
    <xf numFmtId="180" fontId="1" fillId="2" borderId="0" xfId="0" applyNumberFormat="true" applyFont="true" applyFill="true" applyAlignment="true">
      <alignment vertical="center"/>
    </xf>
    <xf numFmtId="178" fontId="1" fillId="2" borderId="0" xfId="0" applyNumberFormat="true" applyFont="true" applyFill="true" applyAlignment="true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B25"/>
  <sheetViews>
    <sheetView showZeros="0" tabSelected="1" zoomScale="85" zoomScaleNormal="85" workbookViewId="0">
      <selection activeCell="A1" sqref="A1"/>
    </sheetView>
  </sheetViews>
  <sheetFormatPr defaultColWidth="9" defaultRowHeight="14.25"/>
  <cols>
    <col min="1" max="2" width="11.75" style="2" customWidth="true"/>
    <col min="3" max="18" width="9.875" style="2" customWidth="true"/>
    <col min="19" max="20" width="9.75" style="2" customWidth="true"/>
    <col min="21" max="237" width="9" style="2"/>
    <col min="238" max="238" width="11.75" style="2" customWidth="true"/>
    <col min="239" max="241" width="12.625" style="2" customWidth="true"/>
    <col min="242" max="245" width="13.125" style="2" customWidth="true"/>
    <col min="246" max="253" width="11.25" style="2" customWidth="true"/>
    <col min="254" max="493" width="9" style="2"/>
    <col min="494" max="494" width="11.75" style="2" customWidth="true"/>
    <col min="495" max="497" width="12.625" style="2" customWidth="true"/>
    <col min="498" max="501" width="13.125" style="2" customWidth="true"/>
    <col min="502" max="509" width="11.25" style="2" customWidth="true"/>
    <col min="510" max="749" width="9" style="2"/>
    <col min="750" max="750" width="11.75" style="2" customWidth="true"/>
    <col min="751" max="753" width="12.625" style="2" customWidth="true"/>
    <col min="754" max="757" width="13.125" style="2" customWidth="true"/>
    <col min="758" max="765" width="11.25" style="2" customWidth="true"/>
    <col min="766" max="1005" width="9" style="2"/>
    <col min="1006" max="1006" width="11.75" style="2" customWidth="true"/>
    <col min="1007" max="1009" width="12.625" style="2" customWidth="true"/>
    <col min="1010" max="1013" width="13.125" style="2" customWidth="true"/>
    <col min="1014" max="1021" width="11.25" style="2" customWidth="true"/>
    <col min="1022" max="1261" width="9" style="2"/>
    <col min="1262" max="1262" width="11.75" style="2" customWidth="true"/>
    <col min="1263" max="1265" width="12.625" style="2" customWidth="true"/>
    <col min="1266" max="1269" width="13.125" style="2" customWidth="true"/>
    <col min="1270" max="1277" width="11.25" style="2" customWidth="true"/>
    <col min="1278" max="1517" width="9" style="2"/>
    <col min="1518" max="1518" width="11.75" style="2" customWidth="true"/>
    <col min="1519" max="1521" width="12.625" style="2" customWidth="true"/>
    <col min="1522" max="1525" width="13.125" style="2" customWidth="true"/>
    <col min="1526" max="1533" width="11.25" style="2" customWidth="true"/>
    <col min="1534" max="1773" width="9" style="2"/>
    <col min="1774" max="1774" width="11.75" style="2" customWidth="true"/>
    <col min="1775" max="1777" width="12.625" style="2" customWidth="true"/>
    <col min="1778" max="1781" width="13.125" style="2" customWidth="true"/>
    <col min="1782" max="1789" width="11.25" style="2" customWidth="true"/>
    <col min="1790" max="2029" width="9" style="2"/>
    <col min="2030" max="2030" width="11.75" style="2" customWidth="true"/>
    <col min="2031" max="2033" width="12.625" style="2" customWidth="true"/>
    <col min="2034" max="2037" width="13.125" style="2" customWidth="true"/>
    <col min="2038" max="2045" width="11.25" style="2" customWidth="true"/>
    <col min="2046" max="2285" width="9" style="2"/>
    <col min="2286" max="2286" width="11.75" style="2" customWidth="true"/>
    <col min="2287" max="2289" width="12.625" style="2" customWidth="true"/>
    <col min="2290" max="2293" width="13.125" style="2" customWidth="true"/>
    <col min="2294" max="2301" width="11.25" style="2" customWidth="true"/>
    <col min="2302" max="2541" width="9" style="2"/>
    <col min="2542" max="2542" width="11.75" style="2" customWidth="true"/>
    <col min="2543" max="2545" width="12.625" style="2" customWidth="true"/>
    <col min="2546" max="2549" width="13.125" style="2" customWidth="true"/>
    <col min="2550" max="2557" width="11.25" style="2" customWidth="true"/>
    <col min="2558" max="2797" width="9" style="2"/>
    <col min="2798" max="2798" width="11.75" style="2" customWidth="true"/>
    <col min="2799" max="2801" width="12.625" style="2" customWidth="true"/>
    <col min="2802" max="2805" width="13.125" style="2" customWidth="true"/>
    <col min="2806" max="2813" width="11.25" style="2" customWidth="true"/>
    <col min="2814" max="3053" width="9" style="2"/>
    <col min="3054" max="3054" width="11.75" style="2" customWidth="true"/>
    <col min="3055" max="3057" width="12.625" style="2" customWidth="true"/>
    <col min="3058" max="3061" width="13.125" style="2" customWidth="true"/>
    <col min="3062" max="3069" width="11.25" style="2" customWidth="true"/>
    <col min="3070" max="3309" width="9" style="2"/>
    <col min="3310" max="3310" width="11.75" style="2" customWidth="true"/>
    <col min="3311" max="3313" width="12.625" style="2" customWidth="true"/>
    <col min="3314" max="3317" width="13.125" style="2" customWidth="true"/>
    <col min="3318" max="3325" width="11.25" style="2" customWidth="true"/>
    <col min="3326" max="3565" width="9" style="2"/>
    <col min="3566" max="3566" width="11.75" style="2" customWidth="true"/>
    <col min="3567" max="3569" width="12.625" style="2" customWidth="true"/>
    <col min="3570" max="3573" width="13.125" style="2" customWidth="true"/>
    <col min="3574" max="3581" width="11.25" style="2" customWidth="true"/>
    <col min="3582" max="3821" width="9" style="2"/>
    <col min="3822" max="3822" width="11.75" style="2" customWidth="true"/>
    <col min="3823" max="3825" width="12.625" style="2" customWidth="true"/>
    <col min="3826" max="3829" width="13.125" style="2" customWidth="true"/>
    <col min="3830" max="3837" width="11.25" style="2" customWidth="true"/>
    <col min="3838" max="4077" width="9" style="2"/>
    <col min="4078" max="4078" width="11.75" style="2" customWidth="true"/>
    <col min="4079" max="4081" width="12.625" style="2" customWidth="true"/>
    <col min="4082" max="4085" width="13.125" style="2" customWidth="true"/>
    <col min="4086" max="4093" width="11.25" style="2" customWidth="true"/>
    <col min="4094" max="4333" width="9" style="2"/>
    <col min="4334" max="4334" width="11.75" style="2" customWidth="true"/>
    <col min="4335" max="4337" width="12.625" style="2" customWidth="true"/>
    <col min="4338" max="4341" width="13.125" style="2" customWidth="true"/>
    <col min="4342" max="4349" width="11.25" style="2" customWidth="true"/>
    <col min="4350" max="4589" width="9" style="2"/>
    <col min="4590" max="4590" width="11.75" style="2" customWidth="true"/>
    <col min="4591" max="4593" width="12.625" style="2" customWidth="true"/>
    <col min="4594" max="4597" width="13.125" style="2" customWidth="true"/>
    <col min="4598" max="4605" width="11.25" style="2" customWidth="true"/>
    <col min="4606" max="4845" width="9" style="2"/>
    <col min="4846" max="4846" width="11.75" style="2" customWidth="true"/>
    <col min="4847" max="4849" width="12.625" style="2" customWidth="true"/>
    <col min="4850" max="4853" width="13.125" style="2" customWidth="true"/>
    <col min="4854" max="4861" width="11.25" style="2" customWidth="true"/>
    <col min="4862" max="5101" width="9" style="2"/>
    <col min="5102" max="5102" width="11.75" style="2" customWidth="true"/>
    <col min="5103" max="5105" width="12.625" style="2" customWidth="true"/>
    <col min="5106" max="5109" width="13.125" style="2" customWidth="true"/>
    <col min="5110" max="5117" width="11.25" style="2" customWidth="true"/>
    <col min="5118" max="5357" width="9" style="2"/>
    <col min="5358" max="5358" width="11.75" style="2" customWidth="true"/>
    <col min="5359" max="5361" width="12.625" style="2" customWidth="true"/>
    <col min="5362" max="5365" width="13.125" style="2" customWidth="true"/>
    <col min="5366" max="5373" width="11.25" style="2" customWidth="true"/>
    <col min="5374" max="5613" width="9" style="2"/>
    <col min="5614" max="5614" width="11.75" style="2" customWidth="true"/>
    <col min="5615" max="5617" width="12.625" style="2" customWidth="true"/>
    <col min="5618" max="5621" width="13.125" style="2" customWidth="true"/>
    <col min="5622" max="5629" width="11.25" style="2" customWidth="true"/>
    <col min="5630" max="5869" width="9" style="2"/>
    <col min="5870" max="5870" width="11.75" style="2" customWidth="true"/>
    <col min="5871" max="5873" width="12.625" style="2" customWidth="true"/>
    <col min="5874" max="5877" width="13.125" style="2" customWidth="true"/>
    <col min="5878" max="5885" width="11.25" style="2" customWidth="true"/>
    <col min="5886" max="6125" width="9" style="2"/>
    <col min="6126" max="6126" width="11.75" style="2" customWidth="true"/>
    <col min="6127" max="6129" width="12.625" style="2" customWidth="true"/>
    <col min="6130" max="6133" width="13.125" style="2" customWidth="true"/>
    <col min="6134" max="6141" width="11.25" style="2" customWidth="true"/>
    <col min="6142" max="6381" width="9" style="2"/>
    <col min="6382" max="6382" width="11.75" style="2" customWidth="true"/>
    <col min="6383" max="6385" width="12.625" style="2" customWidth="true"/>
    <col min="6386" max="6389" width="13.125" style="2" customWidth="true"/>
    <col min="6390" max="6397" width="11.25" style="2" customWidth="true"/>
    <col min="6398" max="6637" width="9" style="2"/>
    <col min="6638" max="6638" width="11.75" style="2" customWidth="true"/>
    <col min="6639" max="6641" width="12.625" style="2" customWidth="true"/>
    <col min="6642" max="6645" width="13.125" style="2" customWidth="true"/>
    <col min="6646" max="6653" width="11.25" style="2" customWidth="true"/>
    <col min="6654" max="6893" width="9" style="2"/>
    <col min="6894" max="6894" width="11.75" style="2" customWidth="true"/>
    <col min="6895" max="6897" width="12.625" style="2" customWidth="true"/>
    <col min="6898" max="6901" width="13.125" style="2" customWidth="true"/>
    <col min="6902" max="6909" width="11.25" style="2" customWidth="true"/>
    <col min="6910" max="7149" width="9" style="2"/>
    <col min="7150" max="7150" width="11.75" style="2" customWidth="true"/>
    <col min="7151" max="7153" width="12.625" style="2" customWidth="true"/>
    <col min="7154" max="7157" width="13.125" style="2" customWidth="true"/>
    <col min="7158" max="7165" width="11.25" style="2" customWidth="true"/>
    <col min="7166" max="7405" width="9" style="2"/>
    <col min="7406" max="7406" width="11.75" style="2" customWidth="true"/>
    <col min="7407" max="7409" width="12.625" style="2" customWidth="true"/>
    <col min="7410" max="7413" width="13.125" style="2" customWidth="true"/>
    <col min="7414" max="7421" width="11.25" style="2" customWidth="true"/>
    <col min="7422" max="7661" width="9" style="2"/>
    <col min="7662" max="7662" width="11.75" style="2" customWidth="true"/>
    <col min="7663" max="7665" width="12.625" style="2" customWidth="true"/>
    <col min="7666" max="7669" width="13.125" style="2" customWidth="true"/>
    <col min="7670" max="7677" width="11.25" style="2" customWidth="true"/>
    <col min="7678" max="7917" width="9" style="2"/>
    <col min="7918" max="7918" width="11.75" style="2" customWidth="true"/>
    <col min="7919" max="7921" width="12.625" style="2" customWidth="true"/>
    <col min="7922" max="7925" width="13.125" style="2" customWidth="true"/>
    <col min="7926" max="7933" width="11.25" style="2" customWidth="true"/>
    <col min="7934" max="8173" width="9" style="2"/>
    <col min="8174" max="8174" width="11.75" style="2" customWidth="true"/>
    <col min="8175" max="8177" width="12.625" style="2" customWidth="true"/>
    <col min="8178" max="8181" width="13.125" style="2" customWidth="true"/>
    <col min="8182" max="8189" width="11.25" style="2" customWidth="true"/>
    <col min="8190" max="8429" width="9" style="2"/>
    <col min="8430" max="8430" width="11.75" style="2" customWidth="true"/>
    <col min="8431" max="8433" width="12.625" style="2" customWidth="true"/>
    <col min="8434" max="8437" width="13.125" style="2" customWidth="true"/>
    <col min="8438" max="8445" width="11.25" style="2" customWidth="true"/>
    <col min="8446" max="8685" width="9" style="2"/>
    <col min="8686" max="8686" width="11.75" style="2" customWidth="true"/>
    <col min="8687" max="8689" width="12.625" style="2" customWidth="true"/>
    <col min="8690" max="8693" width="13.125" style="2" customWidth="true"/>
    <col min="8694" max="8701" width="11.25" style="2" customWidth="true"/>
    <col min="8702" max="8941" width="9" style="2"/>
    <col min="8942" max="8942" width="11.75" style="2" customWidth="true"/>
    <col min="8943" max="8945" width="12.625" style="2" customWidth="true"/>
    <col min="8946" max="8949" width="13.125" style="2" customWidth="true"/>
    <col min="8950" max="8957" width="11.25" style="2" customWidth="true"/>
    <col min="8958" max="9197" width="9" style="2"/>
    <col min="9198" max="9198" width="11.75" style="2" customWidth="true"/>
    <col min="9199" max="9201" width="12.625" style="2" customWidth="true"/>
    <col min="9202" max="9205" width="13.125" style="2" customWidth="true"/>
    <col min="9206" max="9213" width="11.25" style="2" customWidth="true"/>
    <col min="9214" max="9453" width="9" style="2"/>
    <col min="9454" max="9454" width="11.75" style="2" customWidth="true"/>
    <col min="9455" max="9457" width="12.625" style="2" customWidth="true"/>
    <col min="9458" max="9461" width="13.125" style="2" customWidth="true"/>
    <col min="9462" max="9469" width="11.25" style="2" customWidth="true"/>
    <col min="9470" max="9709" width="9" style="2"/>
    <col min="9710" max="9710" width="11.75" style="2" customWidth="true"/>
    <col min="9711" max="9713" width="12.625" style="2" customWidth="true"/>
    <col min="9714" max="9717" width="13.125" style="2" customWidth="true"/>
    <col min="9718" max="9725" width="11.25" style="2" customWidth="true"/>
    <col min="9726" max="9965" width="9" style="2"/>
    <col min="9966" max="9966" width="11.75" style="2" customWidth="true"/>
    <col min="9967" max="9969" width="12.625" style="2" customWidth="true"/>
    <col min="9970" max="9973" width="13.125" style="2" customWidth="true"/>
    <col min="9974" max="9981" width="11.25" style="2" customWidth="true"/>
    <col min="9982" max="10221" width="9" style="2"/>
    <col min="10222" max="10222" width="11.75" style="2" customWidth="true"/>
    <col min="10223" max="10225" width="12.625" style="2" customWidth="true"/>
    <col min="10226" max="10229" width="13.125" style="2" customWidth="true"/>
    <col min="10230" max="10237" width="11.25" style="2" customWidth="true"/>
    <col min="10238" max="10477" width="9" style="2"/>
    <col min="10478" max="10478" width="11.75" style="2" customWidth="true"/>
    <col min="10479" max="10481" width="12.625" style="2" customWidth="true"/>
    <col min="10482" max="10485" width="13.125" style="2" customWidth="true"/>
    <col min="10486" max="10493" width="11.25" style="2" customWidth="true"/>
    <col min="10494" max="10733" width="9" style="2"/>
    <col min="10734" max="10734" width="11.75" style="2" customWidth="true"/>
    <col min="10735" max="10737" width="12.625" style="2" customWidth="true"/>
    <col min="10738" max="10741" width="13.125" style="2" customWidth="true"/>
    <col min="10742" max="10749" width="11.25" style="2" customWidth="true"/>
    <col min="10750" max="10989" width="9" style="2"/>
    <col min="10990" max="10990" width="11.75" style="2" customWidth="true"/>
    <col min="10991" max="10993" width="12.625" style="2" customWidth="true"/>
    <col min="10994" max="10997" width="13.125" style="2" customWidth="true"/>
    <col min="10998" max="11005" width="11.25" style="2" customWidth="true"/>
    <col min="11006" max="11245" width="9" style="2"/>
    <col min="11246" max="11246" width="11.75" style="2" customWidth="true"/>
    <col min="11247" max="11249" width="12.625" style="2" customWidth="true"/>
    <col min="11250" max="11253" width="13.125" style="2" customWidth="true"/>
    <col min="11254" max="11261" width="11.25" style="2" customWidth="true"/>
    <col min="11262" max="11501" width="9" style="2"/>
    <col min="11502" max="11502" width="11.75" style="2" customWidth="true"/>
    <col min="11503" max="11505" width="12.625" style="2" customWidth="true"/>
    <col min="11506" max="11509" width="13.125" style="2" customWidth="true"/>
    <col min="11510" max="11517" width="11.25" style="2" customWidth="true"/>
    <col min="11518" max="11757" width="9" style="2"/>
    <col min="11758" max="11758" width="11.75" style="2" customWidth="true"/>
    <col min="11759" max="11761" width="12.625" style="2" customWidth="true"/>
    <col min="11762" max="11765" width="13.125" style="2" customWidth="true"/>
    <col min="11766" max="11773" width="11.25" style="2" customWidth="true"/>
    <col min="11774" max="12013" width="9" style="2"/>
    <col min="12014" max="12014" width="11.75" style="2" customWidth="true"/>
    <col min="12015" max="12017" width="12.625" style="2" customWidth="true"/>
    <col min="12018" max="12021" width="13.125" style="2" customWidth="true"/>
    <col min="12022" max="12029" width="11.25" style="2" customWidth="true"/>
    <col min="12030" max="12269" width="9" style="2"/>
    <col min="12270" max="12270" width="11.75" style="2" customWidth="true"/>
    <col min="12271" max="12273" width="12.625" style="2" customWidth="true"/>
    <col min="12274" max="12277" width="13.125" style="2" customWidth="true"/>
    <col min="12278" max="12285" width="11.25" style="2" customWidth="true"/>
    <col min="12286" max="12525" width="9" style="2"/>
    <col min="12526" max="12526" width="11.75" style="2" customWidth="true"/>
    <col min="12527" max="12529" width="12.625" style="2" customWidth="true"/>
    <col min="12530" max="12533" width="13.125" style="2" customWidth="true"/>
    <col min="12534" max="12541" width="11.25" style="2" customWidth="true"/>
    <col min="12542" max="12781" width="9" style="2"/>
    <col min="12782" max="12782" width="11.75" style="2" customWidth="true"/>
    <col min="12783" max="12785" width="12.625" style="2" customWidth="true"/>
    <col min="12786" max="12789" width="13.125" style="2" customWidth="true"/>
    <col min="12790" max="12797" width="11.25" style="2" customWidth="true"/>
    <col min="12798" max="13037" width="9" style="2"/>
    <col min="13038" max="13038" width="11.75" style="2" customWidth="true"/>
    <col min="13039" max="13041" width="12.625" style="2" customWidth="true"/>
    <col min="13042" max="13045" width="13.125" style="2" customWidth="true"/>
    <col min="13046" max="13053" width="11.25" style="2" customWidth="true"/>
    <col min="13054" max="13293" width="9" style="2"/>
    <col min="13294" max="13294" width="11.75" style="2" customWidth="true"/>
    <col min="13295" max="13297" width="12.625" style="2" customWidth="true"/>
    <col min="13298" max="13301" width="13.125" style="2" customWidth="true"/>
    <col min="13302" max="13309" width="11.25" style="2" customWidth="true"/>
    <col min="13310" max="13549" width="9" style="2"/>
    <col min="13550" max="13550" width="11.75" style="2" customWidth="true"/>
    <col min="13551" max="13553" width="12.625" style="2" customWidth="true"/>
    <col min="13554" max="13557" width="13.125" style="2" customWidth="true"/>
    <col min="13558" max="13565" width="11.25" style="2" customWidth="true"/>
    <col min="13566" max="13805" width="9" style="2"/>
    <col min="13806" max="13806" width="11.75" style="2" customWidth="true"/>
    <col min="13807" max="13809" width="12.625" style="2" customWidth="true"/>
    <col min="13810" max="13813" width="13.125" style="2" customWidth="true"/>
    <col min="13814" max="13821" width="11.25" style="2" customWidth="true"/>
    <col min="13822" max="14061" width="9" style="2"/>
    <col min="14062" max="14062" width="11.75" style="2" customWidth="true"/>
    <col min="14063" max="14065" width="12.625" style="2" customWidth="true"/>
    <col min="14066" max="14069" width="13.125" style="2" customWidth="true"/>
    <col min="14070" max="14077" width="11.25" style="2" customWidth="true"/>
    <col min="14078" max="14317" width="9" style="2"/>
    <col min="14318" max="14318" width="11.75" style="2" customWidth="true"/>
    <col min="14319" max="14321" width="12.625" style="2" customWidth="true"/>
    <col min="14322" max="14325" width="13.125" style="2" customWidth="true"/>
    <col min="14326" max="14333" width="11.25" style="2" customWidth="true"/>
    <col min="14334" max="14573" width="9" style="2"/>
    <col min="14574" max="14574" width="11.75" style="2" customWidth="true"/>
    <col min="14575" max="14577" width="12.625" style="2" customWidth="true"/>
    <col min="14578" max="14581" width="13.125" style="2" customWidth="true"/>
    <col min="14582" max="14589" width="11.25" style="2" customWidth="true"/>
    <col min="14590" max="14829" width="9" style="2"/>
    <col min="14830" max="14830" width="11.75" style="2" customWidth="true"/>
    <col min="14831" max="14833" width="12.625" style="2" customWidth="true"/>
    <col min="14834" max="14837" width="13.125" style="2" customWidth="true"/>
    <col min="14838" max="14845" width="11.25" style="2" customWidth="true"/>
    <col min="14846" max="15085" width="9" style="2"/>
    <col min="15086" max="15086" width="11.75" style="2" customWidth="true"/>
    <col min="15087" max="15089" width="12.625" style="2" customWidth="true"/>
    <col min="15090" max="15093" width="13.125" style="2" customWidth="true"/>
    <col min="15094" max="15101" width="11.25" style="2" customWidth="true"/>
    <col min="15102" max="15341" width="9" style="2"/>
    <col min="15342" max="15342" width="11.75" style="2" customWidth="true"/>
    <col min="15343" max="15345" width="12.625" style="2" customWidth="true"/>
    <col min="15346" max="15349" width="13.125" style="2" customWidth="true"/>
    <col min="15350" max="15357" width="11.25" style="2" customWidth="true"/>
    <col min="15358" max="15597" width="9" style="2"/>
    <col min="15598" max="15598" width="11.75" style="2" customWidth="true"/>
    <col min="15599" max="15601" width="12.625" style="2" customWidth="true"/>
    <col min="15602" max="15605" width="13.125" style="2" customWidth="true"/>
    <col min="15606" max="15613" width="11.25" style="2" customWidth="true"/>
    <col min="15614" max="15853" width="9" style="2"/>
    <col min="15854" max="15854" width="11.75" style="2" customWidth="true"/>
    <col min="15855" max="15857" width="12.625" style="2" customWidth="true"/>
    <col min="15858" max="15861" width="13.125" style="2" customWidth="true"/>
    <col min="15862" max="15869" width="11.25" style="2" customWidth="true"/>
    <col min="15870" max="16109" width="9" style="2"/>
    <col min="16110" max="16110" width="11.75" style="2" customWidth="true"/>
    <col min="16111" max="16113" width="12.625" style="2" customWidth="true"/>
    <col min="16114" max="16117" width="13.125" style="2" customWidth="true"/>
    <col min="16118" max="16125" width="11.25" style="2" customWidth="true"/>
    <col min="16126" max="16377" width="9" style="2"/>
    <col min="16378" max="16382" width="8.875" style="2" customWidth="true"/>
    <col min="16383" max="16384" width="9" style="2"/>
  </cols>
  <sheetData>
    <row r="1" ht="20.25" spans="1:2">
      <c r="A1" s="3" t="s">
        <v>0</v>
      </c>
      <c r="B1" s="3"/>
    </row>
    <row r="2" ht="62.1" customHeight="true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6.15" customHeight="true" spans="1:20">
      <c r="A3" s="5"/>
      <c r="B3" s="5"/>
      <c r="S3" s="38" t="s">
        <v>2</v>
      </c>
      <c r="T3" s="38"/>
    </row>
    <row r="4" ht="19.15" customHeight="true" spans="1:20">
      <c r="A4" s="6" t="s">
        <v>3</v>
      </c>
      <c r="B4" s="7" t="s">
        <v>4</v>
      </c>
      <c r="C4" s="8" t="s">
        <v>5</v>
      </c>
      <c r="D4" s="8" t="s">
        <v>6</v>
      </c>
      <c r="E4" s="18" t="s">
        <v>7</v>
      </c>
      <c r="F4" s="18"/>
      <c r="G4" s="18"/>
      <c r="H4" s="18"/>
      <c r="I4" s="18"/>
      <c r="J4" s="18"/>
      <c r="K4" s="18"/>
      <c r="L4" s="26" t="s">
        <v>8</v>
      </c>
      <c r="M4" s="29"/>
      <c r="N4" s="29"/>
      <c r="O4" s="29"/>
      <c r="P4" s="29"/>
      <c r="Q4" s="29"/>
      <c r="R4" s="29"/>
      <c r="S4" s="29"/>
      <c r="T4" s="39"/>
    </row>
    <row r="5" ht="13.9" customHeight="true" spans="1:20">
      <c r="A5" s="6"/>
      <c r="B5" s="9"/>
      <c r="C5" s="10"/>
      <c r="D5" s="10"/>
      <c r="E5" s="19" t="s">
        <v>9</v>
      </c>
      <c r="F5" s="6"/>
      <c r="G5" s="6"/>
      <c r="H5" s="20" t="s">
        <v>10</v>
      </c>
      <c r="I5" s="6"/>
      <c r="J5" s="6"/>
      <c r="K5" s="6"/>
      <c r="L5" s="18" t="s">
        <v>11</v>
      </c>
      <c r="M5" s="18"/>
      <c r="N5" s="18"/>
      <c r="O5" s="30" t="s">
        <v>12</v>
      </c>
      <c r="P5" s="31"/>
      <c r="Q5" s="10" t="s">
        <v>13</v>
      </c>
      <c r="R5" s="10"/>
      <c r="S5" s="10" t="s">
        <v>14</v>
      </c>
      <c r="T5" s="10"/>
    </row>
    <row r="6" ht="20.1" customHeight="true" spans="1:20">
      <c r="A6" s="6"/>
      <c r="B6" s="9"/>
      <c r="C6" s="10"/>
      <c r="D6" s="10"/>
      <c r="E6" s="6"/>
      <c r="F6" s="6"/>
      <c r="G6" s="6"/>
      <c r="H6" s="6"/>
      <c r="I6" s="6"/>
      <c r="J6" s="6"/>
      <c r="K6" s="6"/>
      <c r="L6" s="18"/>
      <c r="M6" s="18"/>
      <c r="N6" s="18"/>
      <c r="O6" s="32"/>
      <c r="P6" s="33"/>
      <c r="Q6" s="10"/>
      <c r="R6" s="10"/>
      <c r="S6" s="10"/>
      <c r="T6" s="10"/>
    </row>
    <row r="7" ht="69" customHeight="true" spans="1:20">
      <c r="A7" s="6"/>
      <c r="B7" s="11"/>
      <c r="C7" s="10"/>
      <c r="D7" s="10"/>
      <c r="E7" s="6" t="s">
        <v>15</v>
      </c>
      <c r="F7" s="10" t="s">
        <v>16</v>
      </c>
      <c r="G7" s="10" t="s">
        <v>17</v>
      </c>
      <c r="H7" s="10" t="s">
        <v>18</v>
      </c>
      <c r="I7" s="10" t="s">
        <v>19</v>
      </c>
      <c r="J7" s="10" t="s">
        <v>20</v>
      </c>
      <c r="K7" s="10" t="s">
        <v>21</v>
      </c>
      <c r="L7" s="6" t="s">
        <v>15</v>
      </c>
      <c r="M7" s="10" t="s">
        <v>16</v>
      </c>
      <c r="N7" s="10" t="s">
        <v>17</v>
      </c>
      <c r="O7" s="18" t="s">
        <v>22</v>
      </c>
      <c r="P7" s="18" t="s">
        <v>23</v>
      </c>
      <c r="Q7" s="18" t="s">
        <v>24</v>
      </c>
      <c r="R7" s="18" t="s">
        <v>23</v>
      </c>
      <c r="S7" s="18" t="s">
        <v>25</v>
      </c>
      <c r="T7" s="18" t="s">
        <v>23</v>
      </c>
    </row>
    <row r="8" ht="57" customHeight="true" spans="1:20">
      <c r="A8" s="6" t="s">
        <v>26</v>
      </c>
      <c r="B8" s="6">
        <v>2475.4</v>
      </c>
      <c r="C8" s="12">
        <v>1798.3</v>
      </c>
      <c r="D8" s="12">
        <f>B8-C8</f>
        <v>677.099999999999</v>
      </c>
      <c r="E8" s="21">
        <v>1900</v>
      </c>
      <c r="F8" s="22">
        <v>908</v>
      </c>
      <c r="G8" s="22">
        <v>992</v>
      </c>
      <c r="H8" s="23">
        <f t="shared" ref="H8" si="0">SUM(H9:H24)</f>
        <v>19</v>
      </c>
      <c r="I8" s="23">
        <f t="shared" ref="I8:K8" si="1">SUM(I9:I24)</f>
        <v>16</v>
      </c>
      <c r="J8" s="23">
        <f t="shared" si="1"/>
        <v>0</v>
      </c>
      <c r="K8" s="23">
        <f t="shared" si="1"/>
        <v>255</v>
      </c>
      <c r="L8" s="27">
        <f>(P8+R8+T8)</f>
        <v>6103</v>
      </c>
      <c r="M8" s="27">
        <v>4619.6</v>
      </c>
      <c r="N8" s="21">
        <f>L8-M8</f>
        <v>1483.4</v>
      </c>
      <c r="O8" s="34">
        <f>SUM(O9:O24)</f>
        <v>252</v>
      </c>
      <c r="P8" s="22">
        <f>SUM(P9:P24)</f>
        <v>950.4</v>
      </c>
      <c r="Q8" s="34">
        <f t="shared" ref="Q8:T8" si="2">SUM(Q9:Q24)</f>
        <v>3520</v>
      </c>
      <c r="R8" s="22">
        <f t="shared" si="2"/>
        <v>4232.2</v>
      </c>
      <c r="S8" s="34">
        <f t="shared" si="2"/>
        <v>1918</v>
      </c>
      <c r="T8" s="22">
        <f t="shared" si="2"/>
        <v>920.4</v>
      </c>
    </row>
    <row r="9" s="1" customFormat="true" ht="57" customHeight="true" spans="1:28">
      <c r="A9" s="13" t="s">
        <v>27</v>
      </c>
      <c r="B9" s="14">
        <v>32.2</v>
      </c>
      <c r="C9" s="15">
        <v>19.6</v>
      </c>
      <c r="D9" s="12">
        <f t="shared" ref="D9:D24" si="3">B9-C9</f>
        <v>12.6</v>
      </c>
      <c r="E9" s="24">
        <f>SUM(F9:G9)</f>
        <v>120</v>
      </c>
      <c r="F9" s="24">
        <f>(H9*50+I9*50+J9*50+K9*5)*0.3</f>
        <v>120</v>
      </c>
      <c r="G9" s="24"/>
      <c r="H9" s="25">
        <v>4</v>
      </c>
      <c r="I9" s="25">
        <v>1</v>
      </c>
      <c r="J9" s="25">
        <v>0</v>
      </c>
      <c r="K9" s="25">
        <v>30</v>
      </c>
      <c r="L9" s="27">
        <f t="shared" ref="L9:L24" si="4">(P9+R9+T9)</f>
        <v>132.4</v>
      </c>
      <c r="M9" s="24">
        <v>100.2</v>
      </c>
      <c r="N9" s="35">
        <v>32.2</v>
      </c>
      <c r="O9" s="36">
        <v>21</v>
      </c>
      <c r="P9" s="37">
        <f>O9*6*0.2</f>
        <v>25.2</v>
      </c>
      <c r="Q9" s="40">
        <v>139</v>
      </c>
      <c r="R9" s="37">
        <f>ROUND(Q9*1.7*0.2,1)</f>
        <v>47.3</v>
      </c>
      <c r="S9" s="36">
        <v>333</v>
      </c>
      <c r="T9" s="24">
        <f>ROUND(S9*0.9*0.2,1)</f>
        <v>59.9</v>
      </c>
      <c r="U9" s="42"/>
      <c r="V9" s="42"/>
      <c r="W9" s="42"/>
      <c r="X9" s="42"/>
      <c r="Y9" s="42"/>
      <c r="Z9" s="42"/>
      <c r="AA9" s="43"/>
      <c r="AB9" s="42"/>
    </row>
    <row r="10" s="1" customFormat="true" ht="57" customHeight="true" spans="1:28">
      <c r="A10" s="13" t="s">
        <v>28</v>
      </c>
      <c r="B10" s="16">
        <v>83.2</v>
      </c>
      <c r="C10" s="17">
        <v>69.6</v>
      </c>
      <c r="D10" s="12">
        <f t="shared" si="3"/>
        <v>13.6</v>
      </c>
      <c r="E10" s="24">
        <f t="shared" ref="E10:E24" si="5">SUM(F10:G10)</f>
        <v>104</v>
      </c>
      <c r="F10" s="24">
        <f>(H10*50+I10*50+J10*50+K10*5)*0.3</f>
        <v>39</v>
      </c>
      <c r="G10" s="24">
        <f>(H10*50+I10*50+J10*50+K10*5)*0.5</f>
        <v>65</v>
      </c>
      <c r="H10" s="25">
        <v>1</v>
      </c>
      <c r="I10" s="25">
        <v>1</v>
      </c>
      <c r="J10" s="28"/>
      <c r="K10" s="25">
        <v>6</v>
      </c>
      <c r="L10" s="27">
        <f t="shared" si="4"/>
        <v>74.9</v>
      </c>
      <c r="M10" s="24">
        <v>56.7</v>
      </c>
      <c r="N10" s="35">
        <v>18.2</v>
      </c>
      <c r="O10" s="36">
        <v>6</v>
      </c>
      <c r="P10" s="37">
        <f t="shared" ref="P10:P15" si="6">O10*6*0.8</f>
        <v>28.8</v>
      </c>
      <c r="Q10" s="40"/>
      <c r="R10" s="41"/>
      <c r="S10" s="36">
        <v>64</v>
      </c>
      <c r="T10" s="24">
        <f t="shared" ref="T10:T15" si="7">ROUND(S10*0.9*0.8,1)</f>
        <v>46.1</v>
      </c>
      <c r="U10" s="42"/>
      <c r="V10" s="42"/>
      <c r="W10" s="42"/>
      <c r="X10" s="42"/>
      <c r="Y10" s="42"/>
      <c r="Z10" s="42"/>
      <c r="AA10" s="43"/>
      <c r="AB10" s="42"/>
    </row>
    <row r="11" s="1" customFormat="true" ht="57" customHeight="true" spans="1:28">
      <c r="A11" s="13" t="s">
        <v>29</v>
      </c>
      <c r="B11" s="16">
        <v>107.3</v>
      </c>
      <c r="C11" s="17">
        <v>87.2</v>
      </c>
      <c r="D11" s="12">
        <f t="shared" si="3"/>
        <v>20.1</v>
      </c>
      <c r="E11" s="24">
        <f t="shared" si="5"/>
        <v>120</v>
      </c>
      <c r="F11" s="24">
        <f>(H11*50+I11*50+J11*50+K11*5)*0.3</f>
        <v>45</v>
      </c>
      <c r="G11" s="24">
        <f>(H11*50+I11*50+J11*50+K11*5)*0.5</f>
        <v>75</v>
      </c>
      <c r="H11" s="25">
        <v>1</v>
      </c>
      <c r="I11" s="25">
        <v>1</v>
      </c>
      <c r="J11" s="28"/>
      <c r="K11" s="25">
        <v>10</v>
      </c>
      <c r="L11" s="27">
        <f t="shared" si="4"/>
        <v>133</v>
      </c>
      <c r="M11" s="24">
        <v>100.7</v>
      </c>
      <c r="N11" s="35">
        <v>32.3</v>
      </c>
      <c r="O11" s="36">
        <v>10</v>
      </c>
      <c r="P11" s="37">
        <f t="shared" si="6"/>
        <v>48</v>
      </c>
      <c r="Q11" s="40"/>
      <c r="R11" s="41"/>
      <c r="S11" s="36">
        <v>118</v>
      </c>
      <c r="T11" s="24">
        <f t="shared" si="7"/>
        <v>85</v>
      </c>
      <c r="U11" s="42"/>
      <c r="V11" s="42"/>
      <c r="W11" s="42"/>
      <c r="X11" s="42"/>
      <c r="Y11" s="42"/>
      <c r="Z11" s="42"/>
      <c r="AA11" s="43"/>
      <c r="AB11" s="42"/>
    </row>
    <row r="12" s="1" customFormat="true" ht="57" customHeight="true" spans="1:28">
      <c r="A12" s="13" t="s">
        <v>30</v>
      </c>
      <c r="B12" s="16">
        <v>124.1</v>
      </c>
      <c r="C12" s="17">
        <v>99.2</v>
      </c>
      <c r="D12" s="12">
        <f t="shared" si="3"/>
        <v>24.9</v>
      </c>
      <c r="E12" s="24">
        <f t="shared" si="5"/>
        <v>128</v>
      </c>
      <c r="F12" s="24">
        <f>(H12*50+I12*50+J12*50+K12*5)*0.3+0.5</f>
        <v>48.5</v>
      </c>
      <c r="G12" s="24">
        <f>(H12*50+I12*50+J12*50+K12*5)*0.5-0.5</f>
        <v>79.5</v>
      </c>
      <c r="H12" s="25">
        <v>1</v>
      </c>
      <c r="I12" s="25">
        <v>1</v>
      </c>
      <c r="J12" s="28"/>
      <c r="K12" s="25">
        <v>12</v>
      </c>
      <c r="L12" s="27">
        <f t="shared" si="4"/>
        <v>183.4</v>
      </c>
      <c r="M12" s="24">
        <v>138.8</v>
      </c>
      <c r="N12" s="35">
        <v>44.6</v>
      </c>
      <c r="O12" s="36">
        <v>13</v>
      </c>
      <c r="P12" s="37">
        <f t="shared" si="6"/>
        <v>62.4</v>
      </c>
      <c r="Q12" s="40"/>
      <c r="R12" s="41"/>
      <c r="S12" s="36">
        <v>168</v>
      </c>
      <c r="T12" s="24">
        <f t="shared" si="7"/>
        <v>121</v>
      </c>
      <c r="U12" s="42"/>
      <c r="V12" s="42"/>
      <c r="W12" s="42"/>
      <c r="X12" s="42"/>
      <c r="Y12" s="42"/>
      <c r="Z12" s="42"/>
      <c r="AA12" s="43"/>
      <c r="AB12" s="42"/>
    </row>
    <row r="13" s="1" customFormat="true" ht="57" customHeight="true" spans="1:28">
      <c r="A13" s="13" t="s">
        <v>31</v>
      </c>
      <c r="B13" s="16">
        <v>127.4</v>
      </c>
      <c r="C13" s="17">
        <v>102.4</v>
      </c>
      <c r="D13" s="12">
        <f t="shared" si="3"/>
        <v>25</v>
      </c>
      <c r="E13" s="24">
        <f t="shared" si="5"/>
        <v>136</v>
      </c>
      <c r="F13" s="24">
        <f t="shared" ref="F13:F24" si="8">(H13*50+I13*50+J13*50+K13*5)*0.3</f>
        <v>51</v>
      </c>
      <c r="G13" s="24">
        <f>(H13*50+I13*50+J13*50+K13*5)*0.5</f>
        <v>85</v>
      </c>
      <c r="H13" s="25">
        <v>1</v>
      </c>
      <c r="I13" s="25">
        <v>1</v>
      </c>
      <c r="J13" s="28"/>
      <c r="K13" s="25">
        <v>14</v>
      </c>
      <c r="L13" s="27">
        <f t="shared" si="4"/>
        <v>174.5</v>
      </c>
      <c r="M13" s="24">
        <v>132.1</v>
      </c>
      <c r="N13" s="35">
        <v>42.4</v>
      </c>
      <c r="O13" s="36">
        <v>14</v>
      </c>
      <c r="P13" s="37">
        <f t="shared" si="6"/>
        <v>67.2</v>
      </c>
      <c r="Q13" s="40"/>
      <c r="R13" s="41"/>
      <c r="S13" s="36">
        <v>149</v>
      </c>
      <c r="T13" s="24">
        <f t="shared" si="7"/>
        <v>107.3</v>
      </c>
      <c r="U13" s="42"/>
      <c r="V13" s="42"/>
      <c r="W13" s="42"/>
      <c r="X13" s="42"/>
      <c r="Y13" s="42"/>
      <c r="Z13" s="42"/>
      <c r="AA13" s="43"/>
      <c r="AB13" s="42"/>
    </row>
    <row r="14" s="1" customFormat="true" ht="57" customHeight="true" spans="1:28">
      <c r="A14" s="13" t="s">
        <v>32</v>
      </c>
      <c r="B14" s="16">
        <v>123.9</v>
      </c>
      <c r="C14" s="17">
        <v>98.7</v>
      </c>
      <c r="D14" s="12">
        <f t="shared" si="3"/>
        <v>25.2</v>
      </c>
      <c r="E14" s="24">
        <f t="shared" si="5"/>
        <v>128</v>
      </c>
      <c r="F14" s="24">
        <f t="shared" si="8"/>
        <v>48</v>
      </c>
      <c r="G14" s="24">
        <f>(H14*50+I14*50+J14*50+K14*5)*0.5</f>
        <v>80</v>
      </c>
      <c r="H14" s="25">
        <v>1</v>
      </c>
      <c r="I14" s="25">
        <v>1</v>
      </c>
      <c r="J14" s="28"/>
      <c r="K14" s="25">
        <v>12</v>
      </c>
      <c r="L14" s="27">
        <f t="shared" si="4"/>
        <v>180.7</v>
      </c>
      <c r="M14" s="24">
        <v>136.8</v>
      </c>
      <c r="N14" s="35">
        <v>43.9</v>
      </c>
      <c r="O14" s="36">
        <v>12</v>
      </c>
      <c r="P14" s="37">
        <f t="shared" si="6"/>
        <v>57.6</v>
      </c>
      <c r="Q14" s="40"/>
      <c r="R14" s="41"/>
      <c r="S14" s="36">
        <v>171</v>
      </c>
      <c r="T14" s="24">
        <f t="shared" si="7"/>
        <v>123.1</v>
      </c>
      <c r="U14" s="42"/>
      <c r="V14" s="42"/>
      <c r="W14" s="42"/>
      <c r="X14" s="42"/>
      <c r="Y14" s="42"/>
      <c r="Z14" s="42"/>
      <c r="AA14" s="43"/>
      <c r="AB14" s="42"/>
    </row>
    <row r="15" s="1" customFormat="true" ht="57" customHeight="true" spans="1:28">
      <c r="A15" s="13" t="s">
        <v>33</v>
      </c>
      <c r="B15" s="16">
        <v>103</v>
      </c>
      <c r="C15" s="17">
        <v>83.9</v>
      </c>
      <c r="D15" s="12">
        <f t="shared" si="3"/>
        <v>19.1</v>
      </c>
      <c r="E15" s="24">
        <f t="shared" si="5"/>
        <v>116</v>
      </c>
      <c r="F15" s="24">
        <f t="shared" si="8"/>
        <v>43.5</v>
      </c>
      <c r="G15" s="24">
        <f>(H15*50+I15*50+J15*50+K15*5)*0.5</f>
        <v>72.5</v>
      </c>
      <c r="H15" s="25">
        <v>1</v>
      </c>
      <c r="I15" s="25">
        <v>1</v>
      </c>
      <c r="J15" s="28"/>
      <c r="K15" s="25">
        <v>9</v>
      </c>
      <c r="L15" s="27">
        <f t="shared" si="4"/>
        <v>125.3</v>
      </c>
      <c r="M15" s="24">
        <v>94.8</v>
      </c>
      <c r="N15" s="35">
        <v>30.5</v>
      </c>
      <c r="O15" s="36">
        <v>9</v>
      </c>
      <c r="P15" s="37">
        <f t="shared" si="6"/>
        <v>43.2</v>
      </c>
      <c r="Q15" s="40"/>
      <c r="R15" s="41"/>
      <c r="S15" s="36">
        <v>114</v>
      </c>
      <c r="T15" s="24">
        <f t="shared" si="7"/>
        <v>82.1</v>
      </c>
      <c r="U15" s="42"/>
      <c r="V15" s="42"/>
      <c r="W15" s="42"/>
      <c r="X15" s="42"/>
      <c r="Y15" s="42"/>
      <c r="Z15" s="42"/>
      <c r="AA15" s="43"/>
      <c r="AB15" s="42"/>
    </row>
    <row r="16" s="1" customFormat="true" ht="57" customHeight="true" spans="1:28">
      <c r="A16" s="13" t="s">
        <v>34</v>
      </c>
      <c r="B16" s="16">
        <v>7.7</v>
      </c>
      <c r="C16" s="17">
        <v>4.7</v>
      </c>
      <c r="D16" s="12">
        <f t="shared" si="3"/>
        <v>3</v>
      </c>
      <c r="E16" s="24">
        <f t="shared" si="5"/>
        <v>46.5</v>
      </c>
      <c r="F16" s="24">
        <f t="shared" si="8"/>
        <v>46.5</v>
      </c>
      <c r="G16" s="24"/>
      <c r="H16" s="25">
        <v>1</v>
      </c>
      <c r="I16" s="25">
        <v>1</v>
      </c>
      <c r="J16" s="28"/>
      <c r="K16" s="25">
        <v>11</v>
      </c>
      <c r="L16" s="27">
        <f t="shared" si="4"/>
        <v>31.7</v>
      </c>
      <c r="M16" s="24">
        <v>24</v>
      </c>
      <c r="N16" s="35">
        <v>7.7</v>
      </c>
      <c r="O16" s="36">
        <v>11</v>
      </c>
      <c r="P16" s="37">
        <f>O16*6*0.2</f>
        <v>13.2</v>
      </c>
      <c r="Q16" s="40"/>
      <c r="R16" s="37"/>
      <c r="S16" s="36">
        <v>103</v>
      </c>
      <c r="T16" s="24">
        <f>ROUND(S16*0.9*0.2,1)</f>
        <v>18.5</v>
      </c>
      <c r="U16" s="42"/>
      <c r="V16" s="42"/>
      <c r="W16" s="42"/>
      <c r="X16" s="42"/>
      <c r="Y16" s="42"/>
      <c r="Z16" s="42"/>
      <c r="AA16" s="43"/>
      <c r="AB16" s="42"/>
    </row>
    <row r="17" s="1" customFormat="true" ht="57" customHeight="true" spans="1:28">
      <c r="A17" s="13" t="s">
        <v>35</v>
      </c>
      <c r="B17" s="16">
        <v>20.5</v>
      </c>
      <c r="C17" s="17">
        <v>12.6</v>
      </c>
      <c r="D17" s="12">
        <f t="shared" si="3"/>
        <v>7.90000000000001</v>
      </c>
      <c r="E17" s="24">
        <f t="shared" si="5"/>
        <v>45</v>
      </c>
      <c r="F17" s="24">
        <f t="shared" si="8"/>
        <v>45</v>
      </c>
      <c r="G17" s="24"/>
      <c r="H17" s="25">
        <v>1</v>
      </c>
      <c r="I17" s="25">
        <v>1</v>
      </c>
      <c r="J17" s="28"/>
      <c r="K17" s="25">
        <v>10</v>
      </c>
      <c r="L17" s="27">
        <f t="shared" si="4"/>
        <v>84.4</v>
      </c>
      <c r="M17" s="24">
        <v>63.9</v>
      </c>
      <c r="N17" s="35">
        <v>20.5</v>
      </c>
      <c r="O17" s="36">
        <v>12</v>
      </c>
      <c r="P17" s="37">
        <f>O17*6*0.2</f>
        <v>14.4</v>
      </c>
      <c r="Q17" s="40">
        <v>133</v>
      </c>
      <c r="R17" s="37">
        <f>ROUND(Q17*1.7*0.2,1)</f>
        <v>45.2</v>
      </c>
      <c r="S17" s="36">
        <v>138</v>
      </c>
      <c r="T17" s="24">
        <f>ROUND(S17*0.9*0.2,1)</f>
        <v>24.8</v>
      </c>
      <c r="U17" s="42"/>
      <c r="V17" s="42"/>
      <c r="W17" s="42"/>
      <c r="X17" s="42"/>
      <c r="Y17" s="42"/>
      <c r="Z17" s="42"/>
      <c r="AA17" s="43"/>
      <c r="AB17" s="42"/>
    </row>
    <row r="18" s="1" customFormat="true" ht="57" customHeight="true" spans="1:28">
      <c r="A18" s="13" t="s">
        <v>36</v>
      </c>
      <c r="B18" s="16">
        <v>21</v>
      </c>
      <c r="C18" s="17">
        <v>12.8</v>
      </c>
      <c r="D18" s="12">
        <f t="shared" si="3"/>
        <v>8.2</v>
      </c>
      <c r="E18" s="24">
        <f t="shared" si="5"/>
        <v>45</v>
      </c>
      <c r="F18" s="24">
        <f t="shared" si="8"/>
        <v>45</v>
      </c>
      <c r="G18" s="24"/>
      <c r="H18" s="25">
        <v>1</v>
      </c>
      <c r="I18" s="25">
        <v>1</v>
      </c>
      <c r="J18" s="28"/>
      <c r="K18" s="25">
        <v>10</v>
      </c>
      <c r="L18" s="27">
        <f t="shared" si="4"/>
        <v>86.3</v>
      </c>
      <c r="M18" s="24">
        <v>65.3</v>
      </c>
      <c r="N18" s="35">
        <v>21</v>
      </c>
      <c r="O18" s="36">
        <v>11</v>
      </c>
      <c r="P18" s="37">
        <f>O18*6*0.2</f>
        <v>13.2</v>
      </c>
      <c r="Q18" s="40">
        <v>151</v>
      </c>
      <c r="R18" s="37">
        <f>ROUND(Q18*1.7*0.2,1)</f>
        <v>51.3</v>
      </c>
      <c r="S18" s="36">
        <v>121</v>
      </c>
      <c r="T18" s="24">
        <f>ROUND(S18*0.9*0.2,1)</f>
        <v>21.8</v>
      </c>
      <c r="U18" s="42"/>
      <c r="V18" s="42"/>
      <c r="W18" s="42"/>
      <c r="X18" s="42"/>
      <c r="Y18" s="42"/>
      <c r="Z18" s="42"/>
      <c r="AA18" s="43"/>
      <c r="AB18" s="42"/>
    </row>
    <row r="19" s="1" customFormat="true" ht="57" customHeight="true" spans="1:28">
      <c r="A19" s="13" t="s">
        <v>37</v>
      </c>
      <c r="B19" s="16">
        <v>21.8</v>
      </c>
      <c r="C19" s="17">
        <v>13.4</v>
      </c>
      <c r="D19" s="12">
        <f t="shared" si="3"/>
        <v>8.4</v>
      </c>
      <c r="E19" s="24">
        <f t="shared" si="5"/>
        <v>55.5</v>
      </c>
      <c r="F19" s="24">
        <f t="shared" si="8"/>
        <v>55.5</v>
      </c>
      <c r="G19" s="24"/>
      <c r="H19" s="25">
        <v>1</v>
      </c>
      <c r="I19" s="25">
        <v>1</v>
      </c>
      <c r="J19" s="28"/>
      <c r="K19" s="25">
        <v>17</v>
      </c>
      <c r="L19" s="27">
        <f t="shared" si="4"/>
        <v>89.9</v>
      </c>
      <c r="M19" s="24">
        <v>68.1</v>
      </c>
      <c r="N19" s="35">
        <v>21.8</v>
      </c>
      <c r="O19" s="36">
        <v>17</v>
      </c>
      <c r="P19" s="37">
        <f>O19*6*0.2</f>
        <v>20.4</v>
      </c>
      <c r="Q19" s="40">
        <v>121</v>
      </c>
      <c r="R19" s="37">
        <f>ROUND(Q19*1.7*0.2,1)</f>
        <v>41.1</v>
      </c>
      <c r="S19" s="36">
        <v>158</v>
      </c>
      <c r="T19" s="24">
        <f>ROUND(S19*0.9*0.2,1)</f>
        <v>28.4</v>
      </c>
      <c r="U19" s="42"/>
      <c r="V19" s="42"/>
      <c r="W19" s="42"/>
      <c r="X19" s="42"/>
      <c r="Y19" s="42"/>
      <c r="Z19" s="42"/>
      <c r="AA19" s="43"/>
      <c r="AB19" s="42"/>
    </row>
    <row r="20" s="1" customFormat="true" ht="57" customHeight="true" spans="1:28">
      <c r="A20" s="13" t="s">
        <v>38</v>
      </c>
      <c r="B20" s="16">
        <v>382.9</v>
      </c>
      <c r="C20" s="17">
        <v>269.1</v>
      </c>
      <c r="D20" s="12">
        <f t="shared" si="3"/>
        <v>113.8</v>
      </c>
      <c r="E20" s="24">
        <f t="shared" si="5"/>
        <v>196</v>
      </c>
      <c r="F20" s="24">
        <f t="shared" si="8"/>
        <v>73.5</v>
      </c>
      <c r="G20" s="24">
        <f>(H20*50+I20*50+J20*50+K20*5)*0.5</f>
        <v>122.5</v>
      </c>
      <c r="H20" s="25">
        <v>1</v>
      </c>
      <c r="I20" s="25">
        <v>1</v>
      </c>
      <c r="J20" s="28"/>
      <c r="K20" s="25">
        <v>29</v>
      </c>
      <c r="L20" s="27">
        <f t="shared" si="4"/>
        <v>1071.3</v>
      </c>
      <c r="M20" s="24">
        <v>810.9</v>
      </c>
      <c r="N20" s="35">
        <v>260.4</v>
      </c>
      <c r="O20" s="36">
        <v>30</v>
      </c>
      <c r="P20" s="37">
        <f>O20*6*0.8</f>
        <v>144</v>
      </c>
      <c r="Q20" s="40">
        <v>622</v>
      </c>
      <c r="R20" s="37">
        <f>ROUND(Q20*1.7*0.8,1)</f>
        <v>845.9</v>
      </c>
      <c r="S20" s="36">
        <v>113</v>
      </c>
      <c r="T20" s="24">
        <f>ROUND(S20*0.9*0.8,1)</f>
        <v>81.4</v>
      </c>
      <c r="U20" s="42"/>
      <c r="V20" s="42"/>
      <c r="W20" s="42"/>
      <c r="X20" s="42"/>
      <c r="Y20" s="42"/>
      <c r="Z20" s="42"/>
      <c r="AA20" s="43"/>
      <c r="AB20" s="42"/>
    </row>
    <row r="21" s="1" customFormat="true" ht="57" customHeight="true" spans="1:28">
      <c r="A21" s="13" t="s">
        <v>39</v>
      </c>
      <c r="B21" s="16">
        <v>397.5</v>
      </c>
      <c r="C21" s="17">
        <v>274.3</v>
      </c>
      <c r="D21" s="12">
        <f t="shared" si="3"/>
        <v>123.2</v>
      </c>
      <c r="E21" s="24">
        <f t="shared" si="5"/>
        <v>176</v>
      </c>
      <c r="F21" s="24">
        <f t="shared" si="8"/>
        <v>66</v>
      </c>
      <c r="G21" s="24">
        <f>(H21*50+I21*50+J21*50+K21*5)*0.5</f>
        <v>110</v>
      </c>
      <c r="H21" s="25">
        <v>1</v>
      </c>
      <c r="I21" s="25">
        <v>1</v>
      </c>
      <c r="J21" s="28"/>
      <c r="K21" s="25">
        <v>24</v>
      </c>
      <c r="L21" s="27">
        <f t="shared" si="4"/>
        <v>1182.7</v>
      </c>
      <c r="M21" s="24">
        <v>895.2</v>
      </c>
      <c r="N21" s="35">
        <v>287.5</v>
      </c>
      <c r="O21" s="36">
        <v>24</v>
      </c>
      <c r="P21" s="37">
        <f>O21*6*0.8</f>
        <v>115.2</v>
      </c>
      <c r="Q21" s="40">
        <v>751</v>
      </c>
      <c r="R21" s="37">
        <f>ROUND(Q21*1.7*0.8,1)</f>
        <v>1021.4</v>
      </c>
      <c r="S21" s="36">
        <v>64</v>
      </c>
      <c r="T21" s="24">
        <f>ROUND(S21*0.9*0.8,1)</f>
        <v>46.1</v>
      </c>
      <c r="U21" s="42"/>
      <c r="V21" s="42"/>
      <c r="W21" s="42"/>
      <c r="X21" s="42"/>
      <c r="Y21" s="42"/>
      <c r="Z21" s="42"/>
      <c r="AA21" s="43"/>
      <c r="AB21" s="42"/>
    </row>
    <row r="22" s="1" customFormat="true" ht="57" customHeight="true" spans="1:28">
      <c r="A22" s="13" t="s">
        <v>40</v>
      </c>
      <c r="B22" s="16">
        <v>468.5</v>
      </c>
      <c r="C22" s="17">
        <v>319.8</v>
      </c>
      <c r="D22" s="12">
        <f t="shared" si="3"/>
        <v>148.7</v>
      </c>
      <c r="E22" s="24">
        <f t="shared" si="5"/>
        <v>188</v>
      </c>
      <c r="F22" s="24">
        <f t="shared" si="8"/>
        <v>70.5</v>
      </c>
      <c r="G22" s="24">
        <f>(H22*50+I22*50+J22*50+K22*5)*0.5</f>
        <v>117.5</v>
      </c>
      <c r="H22" s="25">
        <v>1</v>
      </c>
      <c r="I22" s="25">
        <v>1</v>
      </c>
      <c r="J22" s="28"/>
      <c r="K22" s="25">
        <v>27</v>
      </c>
      <c r="L22" s="27">
        <f t="shared" si="4"/>
        <v>1444</v>
      </c>
      <c r="M22" s="24">
        <v>1093</v>
      </c>
      <c r="N22" s="35">
        <v>351</v>
      </c>
      <c r="O22" s="36">
        <v>27</v>
      </c>
      <c r="P22" s="37">
        <f>O22*6*0.8</f>
        <v>129.6</v>
      </c>
      <c r="Q22" s="40">
        <v>949</v>
      </c>
      <c r="R22" s="37">
        <f>ROUND(Q22*1.7*0.8,1)</f>
        <v>1290.6</v>
      </c>
      <c r="S22" s="36">
        <v>33</v>
      </c>
      <c r="T22" s="24">
        <f>ROUND(S22*0.9*0.8,1)</f>
        <v>23.8</v>
      </c>
      <c r="U22" s="42"/>
      <c r="V22" s="42"/>
      <c r="W22" s="42"/>
      <c r="X22" s="42"/>
      <c r="Y22" s="42"/>
      <c r="Z22" s="42"/>
      <c r="AA22" s="43"/>
      <c r="AB22" s="42"/>
    </row>
    <row r="23" s="1" customFormat="true" ht="57" customHeight="true" spans="1:28">
      <c r="A23" s="13" t="s">
        <v>41</v>
      </c>
      <c r="B23" s="16">
        <v>201.2</v>
      </c>
      <c r="C23" s="17">
        <v>148.2</v>
      </c>
      <c r="D23" s="12">
        <f t="shared" si="3"/>
        <v>53</v>
      </c>
      <c r="E23" s="24">
        <f t="shared" si="5"/>
        <v>140</v>
      </c>
      <c r="F23" s="24">
        <f t="shared" si="8"/>
        <v>52.5</v>
      </c>
      <c r="G23" s="24">
        <f>(H23*50+I23*50+J23*50+K23*5)*0.5</f>
        <v>87.5</v>
      </c>
      <c r="H23" s="25">
        <v>1</v>
      </c>
      <c r="I23" s="25">
        <v>1</v>
      </c>
      <c r="J23" s="28"/>
      <c r="K23" s="25">
        <v>15</v>
      </c>
      <c r="L23" s="27">
        <f t="shared" si="4"/>
        <v>468</v>
      </c>
      <c r="M23" s="24">
        <v>354.3</v>
      </c>
      <c r="N23" s="35">
        <v>113.7</v>
      </c>
      <c r="O23" s="36">
        <v>15</v>
      </c>
      <c r="P23" s="37">
        <f>O23*6*0.8</f>
        <v>72</v>
      </c>
      <c r="Q23" s="40">
        <v>270</v>
      </c>
      <c r="R23" s="37">
        <f>ROUND(Q23*1.7*0.8,1)</f>
        <v>367.2</v>
      </c>
      <c r="S23" s="36">
        <v>40</v>
      </c>
      <c r="T23" s="24">
        <f>ROUND(S23*0.9*0.8,1)</f>
        <v>28.8</v>
      </c>
      <c r="U23" s="42"/>
      <c r="V23" s="42"/>
      <c r="W23" s="42"/>
      <c r="X23" s="42"/>
      <c r="Y23" s="42"/>
      <c r="Z23" s="42"/>
      <c r="AA23" s="43"/>
      <c r="AB23" s="42"/>
    </row>
    <row r="24" s="1" customFormat="true" ht="57" customHeight="true" spans="1:28">
      <c r="A24" s="13" t="s">
        <v>42</v>
      </c>
      <c r="B24" s="16">
        <v>253.2</v>
      </c>
      <c r="C24" s="17">
        <v>182.8</v>
      </c>
      <c r="D24" s="12">
        <f t="shared" si="3"/>
        <v>70.4</v>
      </c>
      <c r="E24" s="24">
        <f t="shared" si="5"/>
        <v>156</v>
      </c>
      <c r="F24" s="24">
        <f t="shared" si="8"/>
        <v>58.5</v>
      </c>
      <c r="G24" s="24">
        <f>(H24*50+I24*50+J24*50+K24*5)*0.5</f>
        <v>97.5</v>
      </c>
      <c r="H24" s="25">
        <v>1</v>
      </c>
      <c r="I24" s="25">
        <v>1</v>
      </c>
      <c r="J24" s="28"/>
      <c r="K24" s="25">
        <v>19</v>
      </c>
      <c r="L24" s="27">
        <f t="shared" si="4"/>
        <v>640.5</v>
      </c>
      <c r="M24" s="24">
        <v>484.8</v>
      </c>
      <c r="N24" s="35">
        <v>155.7</v>
      </c>
      <c r="O24" s="36">
        <v>20</v>
      </c>
      <c r="P24" s="37">
        <f>O24*6*0.8</f>
        <v>96</v>
      </c>
      <c r="Q24" s="40">
        <v>384</v>
      </c>
      <c r="R24" s="37">
        <f>ROUND(Q24*1.7*0.8,1)</f>
        <v>522.2</v>
      </c>
      <c r="S24" s="36">
        <v>31</v>
      </c>
      <c r="T24" s="24">
        <f>ROUND(S24*0.9*0.8,1)</f>
        <v>22.3</v>
      </c>
      <c r="U24" s="42"/>
      <c r="V24" s="42"/>
      <c r="W24" s="42"/>
      <c r="X24" s="42"/>
      <c r="Y24" s="42"/>
      <c r="Z24" s="42"/>
      <c r="AA24" s="43"/>
      <c r="AB24" s="42"/>
    </row>
    <row r="25" spans="22:22">
      <c r="V25" s="1"/>
    </row>
  </sheetData>
  <mergeCells count="14">
    <mergeCell ref="A2:T2"/>
    <mergeCell ref="S3:T3"/>
    <mergeCell ref="E4:K4"/>
    <mergeCell ref="L4:T4"/>
    <mergeCell ref="A4:A7"/>
    <mergeCell ref="B4:B7"/>
    <mergeCell ref="C4:C7"/>
    <mergeCell ref="D4:D7"/>
    <mergeCell ref="O5:P6"/>
    <mergeCell ref="Q5:R6"/>
    <mergeCell ref="S5:T6"/>
    <mergeCell ref="E5:G6"/>
    <mergeCell ref="H5:K6"/>
    <mergeCell ref="L5:N6"/>
  </mergeCells>
  <printOptions horizontalCentered="true"/>
  <pageMargins left="0.708661417322835" right="0.708661417322835" top="0.748031496062992" bottom="0.748031496062992" header="0.31496062992126" footer="0.31496062992126"/>
  <pageSetup paperSize="8" scale="66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正式下达2024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白杨</dc:creator>
  <cp:lastModifiedBy>kylin</cp:lastModifiedBy>
  <dcterms:created xsi:type="dcterms:W3CDTF">2024-05-20T18:36:00Z</dcterms:created>
  <dcterms:modified xsi:type="dcterms:W3CDTF">2024-05-23T12:44:11Z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